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3245" activeTab="0"/>
  </bookViews>
  <sheets>
    <sheet name="Curves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<sst xmlns="http://schemas.openxmlformats.org/spreadsheetml/2006/main" count="39" uniqueCount="34">
  <si>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Phase Shift in one direction </t>
  </si>
  <si>
    <t>Degrees</t>
  </si>
  <si>
    <t>Amps</t>
  </si>
  <si>
    <t>Vector</t>
  </si>
  <si>
    <t>Phase</t>
  </si>
  <si>
    <t>Forward</t>
  </si>
  <si>
    <t>Reflected</t>
  </si>
  <si>
    <t>Hz</t>
  </si>
  <si>
    <t>cm</t>
  </si>
  <si>
    <t xml:space="preserve">Wavelength (λ) = </t>
  </si>
  <si>
    <t>3 x 10^8 / f</t>
  </si>
  <si>
    <t>m</t>
  </si>
  <si>
    <t xml:space="preserve">Quarter wave = </t>
  </si>
  <si>
    <t>Antenna Current Curves</t>
  </si>
  <si>
    <t xml:space="preserve">Points </t>
  </si>
  <si>
    <t>Sine</t>
  </si>
  <si>
    <t>Degrees (in 90's)</t>
  </si>
  <si>
    <t>x/λ</t>
  </si>
  <si>
    <t>t</t>
  </si>
  <si>
    <t>Interval</t>
  </si>
  <si>
    <t>Seconds</t>
  </si>
  <si>
    <t>SIN(2PIx/λ)</t>
  </si>
  <si>
    <t>SIN(2PIft)</t>
  </si>
  <si>
    <t>Pocklington</t>
  </si>
  <si>
    <t>for graph</t>
  </si>
  <si>
    <t xml:space="preserve">Frequency </t>
  </si>
  <si>
    <t xml:space="preserve">Available Input Current </t>
  </si>
  <si>
    <t xml:space="preserve">Number of points </t>
  </si>
  <si>
    <t>Note:</t>
  </si>
  <si>
    <t>Difference</t>
  </si>
  <si>
    <r>
      <t>This 0</t>
    </r>
    <r>
      <rPr>
        <sz val="10"/>
        <rFont val="Georgia"/>
        <family val="1"/>
      </rPr>
      <t>°</t>
    </r>
    <r>
      <rPr>
        <sz val="10"/>
        <rFont val="Arial"/>
        <family val="0"/>
      </rPr>
      <t xml:space="preserve"> reference is entered into cell C29.</t>
    </r>
  </si>
  <si>
    <r>
      <t>The reference phase is set at 0</t>
    </r>
    <r>
      <rPr>
        <sz val="10"/>
        <rFont val="Georgia"/>
        <family val="1"/>
      </rPr>
      <t>°</t>
    </r>
    <r>
      <rPr>
        <sz val="10"/>
        <rFont val="Arial"/>
        <family val="0"/>
      </rPr>
      <t xml:space="preserve"> at the end of the antenna.</t>
    </r>
  </si>
  <si>
    <t>|Ii|</t>
  </si>
  <si>
    <t>|Ir|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</si>
</sst>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"/>
    <numFmt numFmtId="174" formatCode="0.000"/>
    <numFmt numFmtId="175" formatCode="0.0000"/>
    <numFmt numFmtId="176" formatCode="0.0"/>
    <numFmt numFmtId="177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6"/>
      <name val="Arial"/>
      <family val="2"/>
    </font>
    <font>
      <sz val="10"/>
      <name val="Georgia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10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Current Distribution Curves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Curves!$D$9</c:f>
              <c:strCache>
                <c:ptCount val="1"/>
                <c:pt idx="0">
                  <c:v>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Curves!$L$11:$L$29</c:f>
              <c:numCache/>
            </c:numRef>
          </c:xVal>
          <c:yVal>
            <c:numRef>
              <c:f>Curves!$D$11:$D$29</c:f>
              <c:numCache/>
            </c:numRef>
          </c:yVal>
          <c:smooth val="1"/>
        </c:ser>
        <c:ser>
          <c:idx val="1"/>
          <c:order val="1"/>
          <c:tx>
            <c:strRef>
              <c:f>Curves!$I$9:$I$10</c:f>
              <c:strCache>
                <c:ptCount val="1"/>
                <c:pt idx="0">
                  <c:v>Vector Difference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Curves!$L$11:$L$29</c:f>
              <c:numCache/>
            </c:numRef>
          </c:xVal>
          <c:yVal>
            <c:numRef>
              <c:f>Curves!$I$11:$I$29</c:f>
              <c:numCache/>
            </c:numRef>
          </c:yVal>
          <c:smooth val="1"/>
        </c:ser>
        <c:ser>
          <c:idx val="2"/>
          <c:order val="2"/>
          <c:tx>
            <c:strRef>
              <c:f>Curves!$P$9</c:f>
              <c:strCache>
                <c:ptCount val="1"/>
                <c:pt idx="0">
                  <c:v>Pocklington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Curves!$L$11:$L$29</c:f>
              <c:numCache/>
            </c:numRef>
          </c:xVal>
          <c:yVal>
            <c:numRef>
              <c:f>Curves!$P$11:$P$29</c:f>
              <c:numCache/>
            </c:numRef>
          </c:yVal>
          <c:smooth val="1"/>
        </c:ser>
        <c:axId val="31495482"/>
        <c:axId val="15023883"/>
      </c:scatterChart>
      <c:valAx>
        <c:axId val="31495482"/>
        <c:scaling>
          <c:orientation val="maxMin"/>
          <c:max val="2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Shift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23883"/>
        <c:crosses val="max"/>
        <c:crossBetween val="midCat"/>
        <c:dispUnits/>
      </c:valAx>
      <c:valAx>
        <c:axId val="15023883"/>
        <c:scaling>
          <c:orientation val="minMax"/>
          <c:max val="2.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9548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31</xdr:row>
      <xdr:rowOff>95250</xdr:rowOff>
    </xdr:from>
    <xdr:to>
      <xdr:col>15</xdr:col>
      <xdr:colOff>47625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3552825" y="5248275"/>
        <a:ext cx="72390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266700</xdr:colOff>
      <xdr:row>3</xdr:row>
      <xdr:rowOff>123825</xdr:rowOff>
    </xdr:from>
    <xdr:to>
      <xdr:col>15</xdr:col>
      <xdr:colOff>676275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714375"/>
          <a:ext cx="2390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A1">
      <selection activeCell="Q37" sqref="Q37"/>
    </sheetView>
  </sheetViews>
  <sheetFormatPr defaultColWidth="9.140625" defaultRowHeight="12.75"/>
  <cols>
    <col min="1" max="1" width="18.8515625" style="0" customWidth="1"/>
    <col min="2" max="2" width="6.8515625" style="0" customWidth="1"/>
    <col min="3" max="3" width="10.00390625" style="0" bestFit="1" customWidth="1"/>
    <col min="4" max="4" width="13.140625" style="0" bestFit="1" customWidth="1"/>
    <col min="8" max="8" width="13.140625" style="0" bestFit="1" customWidth="1"/>
    <col min="11" max="11" width="13.140625" style="0" bestFit="1" customWidth="1"/>
    <col min="12" max="12" width="10.57421875" style="0" customWidth="1"/>
    <col min="14" max="14" width="10.00390625" style="0" customWidth="1"/>
    <col min="15" max="15" width="10.57421875" style="0" customWidth="1"/>
    <col min="16" max="16" width="13.140625" style="0" bestFit="1" customWidth="1"/>
    <col min="17" max="17" width="10.140625" style="0" customWidth="1"/>
    <col min="18" max="18" width="10.8515625" style="0" customWidth="1"/>
  </cols>
  <sheetData>
    <row r="1" spans="1:20" ht="20.25">
      <c r="A1" s="9"/>
      <c r="B1" s="9"/>
      <c r="C1" s="9"/>
      <c r="D1" s="9"/>
      <c r="E1" s="9"/>
      <c r="F1" s="9"/>
      <c r="G1" s="40" t="s">
        <v>13</v>
      </c>
      <c r="H1" s="40"/>
      <c r="I1" s="40"/>
      <c r="J1" s="40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41" t="s">
        <v>25</v>
      </c>
      <c r="B4" s="42"/>
      <c r="C4" s="2">
        <v>100000000</v>
      </c>
      <c r="D4" s="9" t="s">
        <v>7</v>
      </c>
      <c r="E4" s="9"/>
      <c r="F4" s="9"/>
      <c r="G4" s="9"/>
      <c r="H4" s="10" t="s">
        <v>9</v>
      </c>
      <c r="I4" s="9" t="s">
        <v>10</v>
      </c>
      <c r="J4" s="9"/>
      <c r="K4" s="22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41" t="s">
        <v>26</v>
      </c>
      <c r="B5" s="42"/>
      <c r="C5" s="3">
        <v>1</v>
      </c>
      <c r="D5" s="9" t="s">
        <v>2</v>
      </c>
      <c r="E5" s="9"/>
      <c r="F5" s="9"/>
      <c r="G5" s="9"/>
      <c r="H5" s="10" t="s">
        <v>9</v>
      </c>
      <c r="I5" s="23">
        <f>3*10^8/C4</f>
        <v>3</v>
      </c>
      <c r="J5" s="9" t="s">
        <v>11</v>
      </c>
      <c r="K5" s="23">
        <f>I5*100</f>
        <v>300</v>
      </c>
      <c r="L5" s="9" t="s">
        <v>8</v>
      </c>
      <c r="M5" s="9"/>
      <c r="N5" s="9"/>
      <c r="O5" s="9"/>
      <c r="P5" s="9"/>
      <c r="Q5" s="9"/>
      <c r="R5" s="9"/>
      <c r="S5" s="9"/>
      <c r="T5" s="9"/>
    </row>
    <row r="6" spans="1:20" ht="12.75">
      <c r="A6" s="41" t="s">
        <v>0</v>
      </c>
      <c r="B6" s="42"/>
      <c r="C6" s="3">
        <v>270</v>
      </c>
      <c r="D6" s="9" t="s">
        <v>16</v>
      </c>
      <c r="E6" s="9"/>
      <c r="F6" s="9"/>
      <c r="G6" s="9"/>
      <c r="H6" s="10" t="s">
        <v>12</v>
      </c>
      <c r="I6" s="23">
        <f>3*10^8/C4/4</f>
        <v>0.75</v>
      </c>
      <c r="J6" s="9" t="s">
        <v>11</v>
      </c>
      <c r="K6" s="23">
        <f>I6*100</f>
        <v>75</v>
      </c>
      <c r="L6" s="9" t="s">
        <v>8</v>
      </c>
      <c r="M6" s="9"/>
      <c r="N6" s="9"/>
      <c r="O6" s="9"/>
      <c r="P6" s="9"/>
      <c r="Q6" s="9"/>
      <c r="R6" s="9"/>
      <c r="S6" s="9"/>
      <c r="T6" s="9"/>
    </row>
    <row r="7" spans="1:20" ht="13.5" thickBot="1">
      <c r="A7" s="41" t="s">
        <v>27</v>
      </c>
      <c r="B7" s="42"/>
      <c r="C7" s="4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3.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9"/>
      <c r="B9" s="29" t="s">
        <v>14</v>
      </c>
      <c r="C9" s="11" t="s">
        <v>1</v>
      </c>
      <c r="D9" s="45" t="s">
        <v>15</v>
      </c>
      <c r="E9" s="14" t="s">
        <v>5</v>
      </c>
      <c r="F9" s="15" t="s">
        <v>6</v>
      </c>
      <c r="G9" s="16"/>
      <c r="H9" s="16"/>
      <c r="I9" s="17" t="s">
        <v>3</v>
      </c>
      <c r="J9" s="24" t="s">
        <v>19</v>
      </c>
      <c r="K9" s="5"/>
      <c r="L9" s="24" t="s">
        <v>4</v>
      </c>
      <c r="M9" s="5"/>
      <c r="N9" s="24" t="s">
        <v>21</v>
      </c>
      <c r="O9" s="24" t="s">
        <v>22</v>
      </c>
      <c r="P9" s="6" t="s">
        <v>23</v>
      </c>
      <c r="Q9" s="9"/>
      <c r="R9" s="9"/>
      <c r="S9" s="28"/>
      <c r="T9" s="28"/>
    </row>
    <row r="10" spans="1:20" ht="12.75">
      <c r="A10" s="9"/>
      <c r="B10" s="37"/>
      <c r="C10" s="32"/>
      <c r="D10" s="46"/>
      <c r="E10" s="33" t="s">
        <v>4</v>
      </c>
      <c r="F10" s="34" t="s">
        <v>4</v>
      </c>
      <c r="G10" s="34" t="s">
        <v>32</v>
      </c>
      <c r="H10" s="34" t="s">
        <v>33</v>
      </c>
      <c r="I10" s="35" t="s">
        <v>29</v>
      </c>
      <c r="J10" s="36" t="s">
        <v>20</v>
      </c>
      <c r="K10" s="36" t="s">
        <v>18</v>
      </c>
      <c r="L10" s="36" t="s">
        <v>24</v>
      </c>
      <c r="M10" s="36" t="s">
        <v>17</v>
      </c>
      <c r="N10" s="36"/>
      <c r="O10" s="36"/>
      <c r="P10" s="38"/>
      <c r="Q10" s="9"/>
      <c r="R10" s="9"/>
      <c r="S10" s="28"/>
      <c r="T10" s="28"/>
    </row>
    <row r="11" spans="1:20" ht="12.75">
      <c r="A11" s="9"/>
      <c r="B11" s="30">
        <v>0</v>
      </c>
      <c r="C11" s="12">
        <f aca="true" t="shared" si="0" ref="C11:C28">C12+$C$6/$C$7</f>
        <v>270</v>
      </c>
      <c r="D11" s="43">
        <f>IF($C$5*SIN(C11*PI()/180)*2&gt;0,$C$5*SIN(C11*PI()/180)*2,$C$5*SIN(C11*PI()/180)*2*-1)</f>
        <v>2</v>
      </c>
      <c r="E11" s="18">
        <f aca="true" t="shared" si="1" ref="E11:E29">C11</f>
        <v>270</v>
      </c>
      <c r="F11" s="19">
        <f aca="true" t="shared" si="2" ref="F11:F28">F12-($C$6/$C$7)</f>
        <v>-270</v>
      </c>
      <c r="G11" s="19">
        <f>IF($C$5*SIN(E11*PI()/180)&gt;0,$C$5*SIN(E11*PI()/180),-$C$5*SIN(E11*PI()/180))</f>
        <v>1</v>
      </c>
      <c r="H11" s="19">
        <f>IF($C$5*SIN(F11*PI()/180)&gt;0,-$C$5*SIN(F11*PI()/180),$C$5*SIN(F11*PI()/180))</f>
        <v>-1</v>
      </c>
      <c r="I11" s="47">
        <f aca="true" t="shared" si="3" ref="I11:I29">G11-H11</f>
        <v>2</v>
      </c>
      <c r="J11" s="1">
        <f aca="true" t="shared" si="4" ref="J11:J29">$C$6/$C$7/360/$C$4</f>
        <v>4.166666666666666E-10</v>
      </c>
      <c r="K11" s="7">
        <f aca="true" t="shared" si="5" ref="K11:K27">K12+J11</f>
        <v>7.499999999999996E-09</v>
      </c>
      <c r="L11" s="7">
        <f aca="true" t="shared" si="6" ref="L11:L29">C11</f>
        <v>270</v>
      </c>
      <c r="M11" s="7">
        <f aca="true" t="shared" si="7" ref="M11:M28">M12+$C$6/360/$C$7</f>
        <v>0.7499999999999998</v>
      </c>
      <c r="N11" s="7">
        <f>SIN(2*PI()*M11)</f>
        <v>-1</v>
      </c>
      <c r="O11" s="7">
        <f aca="true" t="shared" si="8" ref="O11:O29">SIN(2*PI()*$C$4*K11)</f>
        <v>-1</v>
      </c>
      <c r="P11" s="25">
        <f>$C$5*N11*O11*2</f>
        <v>2</v>
      </c>
      <c r="Q11" s="9"/>
      <c r="R11" s="9"/>
      <c r="S11" s="28"/>
      <c r="T11" s="28"/>
    </row>
    <row r="12" spans="1:20" ht="12.75">
      <c r="A12" s="9"/>
      <c r="B12" s="30">
        <f>B11+1</f>
        <v>1</v>
      </c>
      <c r="C12" s="12">
        <f t="shared" si="0"/>
        <v>255</v>
      </c>
      <c r="D12" s="43">
        <f aca="true" t="shared" si="9" ref="D12:D29">IF($C$5*SIN(C12*PI()/180)*2&gt;0,$C$5*SIN(C12*PI()/180)*2,$C$5*SIN(C12*PI()/180)*2*-1)</f>
        <v>1.9318516525781366</v>
      </c>
      <c r="E12" s="18">
        <f t="shared" si="1"/>
        <v>255</v>
      </c>
      <c r="F12" s="19">
        <f t="shared" si="2"/>
        <v>-255</v>
      </c>
      <c r="G12" s="19">
        <f aca="true" t="shared" si="10" ref="G12:H29">IF($C$5*SIN(E12*PI()/180)&gt;0,$C$5*SIN(E12*PI()/180),-$C$5*SIN(E12*PI()/180))</f>
        <v>0.9659258262890683</v>
      </c>
      <c r="H12" s="19">
        <f aca="true" t="shared" si="11" ref="H12:H29">IF($C$5*SIN(F12*PI()/180)&gt;0,-$C$5*SIN(F12*PI()/180),$C$5*SIN(F12*PI()/180))</f>
        <v>-0.9659258262890683</v>
      </c>
      <c r="I12" s="47">
        <f t="shared" si="3"/>
        <v>1.9318516525781366</v>
      </c>
      <c r="J12" s="1">
        <f t="shared" si="4"/>
        <v>4.166666666666666E-10</v>
      </c>
      <c r="K12" s="7">
        <f t="shared" si="5"/>
        <v>7.08333333333333E-09</v>
      </c>
      <c r="L12" s="7">
        <f t="shared" si="6"/>
        <v>255</v>
      </c>
      <c r="M12" s="7">
        <f t="shared" si="7"/>
        <v>0.7083333333333331</v>
      </c>
      <c r="N12" s="7">
        <f aca="true" t="shared" si="12" ref="N12:N29">SIN(2*PI()*M12)</f>
        <v>-0.9659258262890679</v>
      </c>
      <c r="O12" s="7">
        <f t="shared" si="8"/>
        <v>-0.9659258262890676</v>
      </c>
      <c r="P12" s="25">
        <f aca="true" t="shared" si="13" ref="P12:P28">$C$5*N12*O12*2</f>
        <v>1.8660254037844366</v>
      </c>
      <c r="Q12" s="9"/>
      <c r="R12" s="9"/>
      <c r="S12" s="28"/>
      <c r="T12" s="28"/>
    </row>
    <row r="13" spans="1:20" ht="12.75">
      <c r="A13" s="9"/>
      <c r="B13" s="30">
        <f aca="true" t="shared" si="14" ref="B13:B28">B12+1</f>
        <v>2</v>
      </c>
      <c r="C13" s="12">
        <f t="shared" si="0"/>
        <v>240</v>
      </c>
      <c r="D13" s="43">
        <f t="shared" si="9"/>
        <v>1.7320508075688767</v>
      </c>
      <c r="E13" s="18">
        <f t="shared" si="1"/>
        <v>240</v>
      </c>
      <c r="F13" s="19">
        <f t="shared" si="2"/>
        <v>-240</v>
      </c>
      <c r="G13" s="19">
        <f t="shared" si="10"/>
        <v>0.8660254037844384</v>
      </c>
      <c r="H13" s="19">
        <f t="shared" si="11"/>
        <v>-0.8660254037844384</v>
      </c>
      <c r="I13" s="47">
        <f t="shared" si="3"/>
        <v>1.7320508075688767</v>
      </c>
      <c r="J13" s="1">
        <f t="shared" si="4"/>
        <v>4.166666666666666E-10</v>
      </c>
      <c r="K13" s="7">
        <f t="shared" si="5"/>
        <v>6.6666666666666635E-09</v>
      </c>
      <c r="L13" s="7">
        <f t="shared" si="6"/>
        <v>240</v>
      </c>
      <c r="M13" s="7">
        <f t="shared" si="7"/>
        <v>0.6666666666666665</v>
      </c>
      <c r="N13" s="7">
        <f t="shared" si="12"/>
        <v>-0.8660254037844379</v>
      </c>
      <c r="O13" s="7">
        <f t="shared" si="8"/>
        <v>-0.8660254037844375</v>
      </c>
      <c r="P13" s="25">
        <f t="shared" si="13"/>
        <v>1.4999999999999967</v>
      </c>
      <c r="Q13" s="9"/>
      <c r="R13" s="9"/>
      <c r="S13" s="28"/>
      <c r="T13" s="28"/>
    </row>
    <row r="14" spans="1:20" ht="12.75">
      <c r="A14" s="9"/>
      <c r="B14" s="30">
        <f t="shared" si="14"/>
        <v>3</v>
      </c>
      <c r="C14" s="12">
        <f t="shared" si="0"/>
        <v>225</v>
      </c>
      <c r="D14" s="43">
        <f t="shared" si="9"/>
        <v>1.414213562373095</v>
      </c>
      <c r="E14" s="18">
        <f t="shared" si="1"/>
        <v>225</v>
      </c>
      <c r="F14" s="19">
        <f t="shared" si="2"/>
        <v>-225</v>
      </c>
      <c r="G14" s="19">
        <f t="shared" si="10"/>
        <v>0.7071067811865475</v>
      </c>
      <c r="H14" s="19">
        <f t="shared" si="11"/>
        <v>-0.7071067811865475</v>
      </c>
      <c r="I14" s="47">
        <f t="shared" si="3"/>
        <v>1.414213562373095</v>
      </c>
      <c r="J14" s="1">
        <f t="shared" si="4"/>
        <v>4.166666666666666E-10</v>
      </c>
      <c r="K14" s="7">
        <f t="shared" si="5"/>
        <v>6.249999999999997E-09</v>
      </c>
      <c r="L14" s="7">
        <f t="shared" si="6"/>
        <v>225</v>
      </c>
      <c r="M14" s="7">
        <f t="shared" si="7"/>
        <v>0.6249999999999999</v>
      </c>
      <c r="N14" s="7">
        <f t="shared" si="12"/>
        <v>-0.7071067811865468</v>
      </c>
      <c r="O14" s="7">
        <f t="shared" si="8"/>
        <v>-0.7071067811865458</v>
      </c>
      <c r="P14" s="25">
        <f t="shared" si="13"/>
        <v>0.9999999999999966</v>
      </c>
      <c r="Q14" s="9"/>
      <c r="R14" s="9"/>
      <c r="S14" s="28"/>
      <c r="T14" s="28"/>
    </row>
    <row r="15" spans="1:20" ht="12.75">
      <c r="A15" s="9"/>
      <c r="B15" s="30">
        <f t="shared" si="14"/>
        <v>4</v>
      </c>
      <c r="C15" s="12">
        <f t="shared" si="0"/>
        <v>210</v>
      </c>
      <c r="D15" s="43">
        <f t="shared" si="9"/>
        <v>1.0000000000000002</v>
      </c>
      <c r="E15" s="18">
        <f t="shared" si="1"/>
        <v>210</v>
      </c>
      <c r="F15" s="19">
        <f t="shared" si="2"/>
        <v>-210</v>
      </c>
      <c r="G15" s="19">
        <f t="shared" si="10"/>
        <v>0.5000000000000001</v>
      </c>
      <c r="H15" s="19">
        <f t="shared" si="11"/>
        <v>-0.5000000000000001</v>
      </c>
      <c r="I15" s="47">
        <f t="shared" si="3"/>
        <v>1.0000000000000002</v>
      </c>
      <c r="J15" s="1">
        <f t="shared" si="4"/>
        <v>4.166666666666666E-10</v>
      </c>
      <c r="K15" s="7">
        <f t="shared" si="5"/>
        <v>5.833333333333331E-09</v>
      </c>
      <c r="L15" s="7">
        <f t="shared" si="6"/>
        <v>210</v>
      </c>
      <c r="M15" s="7">
        <f t="shared" si="7"/>
        <v>0.5833333333333333</v>
      </c>
      <c r="N15" s="7">
        <f t="shared" si="12"/>
        <v>-0.4999999999999994</v>
      </c>
      <c r="O15" s="7">
        <f t="shared" si="8"/>
        <v>-0.4999999999999982</v>
      </c>
      <c r="P15" s="25">
        <f t="shared" si="13"/>
        <v>0.4999999999999976</v>
      </c>
      <c r="Q15" s="9"/>
      <c r="R15" s="9"/>
      <c r="S15" s="28"/>
      <c r="T15" s="28"/>
    </row>
    <row r="16" spans="1:20" ht="12.75">
      <c r="A16" s="9"/>
      <c r="B16" s="30">
        <f t="shared" si="14"/>
        <v>5</v>
      </c>
      <c r="C16" s="12">
        <f t="shared" si="0"/>
        <v>195</v>
      </c>
      <c r="D16" s="43">
        <f t="shared" si="9"/>
        <v>0.5176380902050407</v>
      </c>
      <c r="E16" s="18">
        <f t="shared" si="1"/>
        <v>195</v>
      </c>
      <c r="F16" s="19">
        <f t="shared" si="2"/>
        <v>-195</v>
      </c>
      <c r="G16" s="19">
        <f t="shared" si="10"/>
        <v>0.25881904510252035</v>
      </c>
      <c r="H16" s="19">
        <f t="shared" si="11"/>
        <v>-0.25881904510252035</v>
      </c>
      <c r="I16" s="47">
        <f t="shared" si="3"/>
        <v>0.5176380902050407</v>
      </c>
      <c r="J16" s="1">
        <f t="shared" si="4"/>
        <v>4.166666666666666E-10</v>
      </c>
      <c r="K16" s="7">
        <f t="shared" si="5"/>
        <v>5.416666666666665E-09</v>
      </c>
      <c r="L16" s="7">
        <f t="shared" si="6"/>
        <v>195</v>
      </c>
      <c r="M16" s="7">
        <f t="shared" si="7"/>
        <v>0.5416666666666666</v>
      </c>
      <c r="N16" s="7">
        <f t="shared" si="12"/>
        <v>-0.25881904510252035</v>
      </c>
      <c r="O16" s="7">
        <f t="shared" si="8"/>
        <v>-0.2588190451025191</v>
      </c>
      <c r="P16" s="25">
        <f t="shared" si="13"/>
        <v>0.13397459621556027</v>
      </c>
      <c r="Q16" s="9"/>
      <c r="R16" s="9"/>
      <c r="S16" s="28"/>
      <c r="T16" s="28"/>
    </row>
    <row r="17" spans="1:20" ht="12.75">
      <c r="A17" s="9"/>
      <c r="B17" s="30">
        <f t="shared" si="14"/>
        <v>6</v>
      </c>
      <c r="C17" s="12">
        <f t="shared" si="0"/>
        <v>180</v>
      </c>
      <c r="D17" s="43">
        <f t="shared" si="9"/>
        <v>2.45029690981724E-16</v>
      </c>
      <c r="E17" s="18">
        <f t="shared" si="1"/>
        <v>180</v>
      </c>
      <c r="F17" s="19">
        <f t="shared" si="2"/>
        <v>-180</v>
      </c>
      <c r="G17" s="19">
        <f t="shared" si="10"/>
        <v>1.22514845490862E-16</v>
      </c>
      <c r="H17" s="19">
        <f t="shared" si="11"/>
        <v>-1.22514845490862E-16</v>
      </c>
      <c r="I17" s="47">
        <f t="shared" si="3"/>
        <v>2.45029690981724E-16</v>
      </c>
      <c r="J17" s="1">
        <f t="shared" si="4"/>
        <v>4.166666666666666E-10</v>
      </c>
      <c r="K17" s="7">
        <f t="shared" si="5"/>
        <v>4.9999999999999985E-09</v>
      </c>
      <c r="L17" s="7">
        <f t="shared" si="6"/>
        <v>180</v>
      </c>
      <c r="M17" s="7">
        <f t="shared" si="7"/>
        <v>0.5</v>
      </c>
      <c r="N17" s="7">
        <f t="shared" si="12"/>
        <v>1.22514845490862E-16</v>
      </c>
      <c r="O17" s="7">
        <f t="shared" si="8"/>
        <v>1.4547824750410498E-15</v>
      </c>
      <c r="P17" s="25">
        <f t="shared" si="13"/>
        <v>3.5646490030493606E-31</v>
      </c>
      <c r="Q17" s="9"/>
      <c r="R17" s="9"/>
      <c r="S17" s="28"/>
      <c r="T17" s="28"/>
    </row>
    <row r="18" spans="1:20" ht="12.75">
      <c r="A18" s="9"/>
      <c r="B18" s="30">
        <f t="shared" si="14"/>
        <v>7</v>
      </c>
      <c r="C18" s="12">
        <f t="shared" si="0"/>
        <v>165</v>
      </c>
      <c r="D18" s="43">
        <f t="shared" si="9"/>
        <v>0.517638090205042</v>
      </c>
      <c r="E18" s="18">
        <f t="shared" si="1"/>
        <v>165</v>
      </c>
      <c r="F18" s="19">
        <f t="shared" si="2"/>
        <v>-165</v>
      </c>
      <c r="G18" s="19">
        <f t="shared" si="10"/>
        <v>0.258819045102521</v>
      </c>
      <c r="H18" s="19">
        <f t="shared" si="11"/>
        <v>-0.258819045102521</v>
      </c>
      <c r="I18" s="47">
        <f t="shared" si="3"/>
        <v>0.517638090205042</v>
      </c>
      <c r="J18" s="1">
        <f t="shared" si="4"/>
        <v>4.166666666666666E-10</v>
      </c>
      <c r="K18" s="7">
        <f t="shared" si="5"/>
        <v>4.583333333333332E-09</v>
      </c>
      <c r="L18" s="7">
        <f t="shared" si="6"/>
        <v>165</v>
      </c>
      <c r="M18" s="7">
        <f t="shared" si="7"/>
        <v>0.45833333333333337</v>
      </c>
      <c r="N18" s="7">
        <f t="shared" si="12"/>
        <v>0.2588190451025206</v>
      </c>
      <c r="O18" s="7">
        <f t="shared" si="8"/>
        <v>0.25881904510252185</v>
      </c>
      <c r="P18" s="25">
        <f t="shared" si="13"/>
        <v>0.13397459621556182</v>
      </c>
      <c r="Q18" s="9"/>
      <c r="R18" s="9"/>
      <c r="S18" s="28"/>
      <c r="T18" s="28"/>
    </row>
    <row r="19" spans="1:20" ht="12.75">
      <c r="A19" s="9"/>
      <c r="B19" s="30">
        <f t="shared" si="14"/>
        <v>8</v>
      </c>
      <c r="C19" s="12">
        <f t="shared" si="0"/>
        <v>150</v>
      </c>
      <c r="D19" s="43">
        <f t="shared" si="9"/>
        <v>0.9999999999999999</v>
      </c>
      <c r="E19" s="18">
        <f t="shared" si="1"/>
        <v>150</v>
      </c>
      <c r="F19" s="19">
        <f t="shared" si="2"/>
        <v>-150</v>
      </c>
      <c r="G19" s="19">
        <f t="shared" si="10"/>
        <v>0.49999999999999994</v>
      </c>
      <c r="H19" s="19">
        <f t="shared" si="11"/>
        <v>-0.49999999999999994</v>
      </c>
      <c r="I19" s="47">
        <f t="shared" si="3"/>
        <v>0.9999999999999999</v>
      </c>
      <c r="J19" s="1">
        <f t="shared" si="4"/>
        <v>4.166666666666666E-10</v>
      </c>
      <c r="K19" s="7">
        <f t="shared" si="5"/>
        <v>4.166666666666666E-09</v>
      </c>
      <c r="L19" s="7">
        <f t="shared" si="6"/>
        <v>150</v>
      </c>
      <c r="M19" s="7">
        <f t="shared" si="7"/>
        <v>0.4166666666666667</v>
      </c>
      <c r="N19" s="7">
        <f t="shared" si="12"/>
        <v>0.49999999999999994</v>
      </c>
      <c r="O19" s="7">
        <f t="shared" si="8"/>
        <v>0.5000000000000008</v>
      </c>
      <c r="P19" s="25">
        <f t="shared" si="13"/>
        <v>0.5000000000000007</v>
      </c>
      <c r="Q19" s="9"/>
      <c r="R19" s="9"/>
      <c r="S19" s="28"/>
      <c r="T19" s="28"/>
    </row>
    <row r="20" spans="1:20" ht="12.75">
      <c r="A20" s="9"/>
      <c r="B20" s="30">
        <f t="shared" si="14"/>
        <v>9</v>
      </c>
      <c r="C20" s="12">
        <f t="shared" si="0"/>
        <v>135</v>
      </c>
      <c r="D20" s="43">
        <f t="shared" si="9"/>
        <v>1.4142135623730951</v>
      </c>
      <c r="E20" s="18">
        <f t="shared" si="1"/>
        <v>135</v>
      </c>
      <c r="F20" s="19">
        <f t="shared" si="2"/>
        <v>-135</v>
      </c>
      <c r="G20" s="19">
        <f t="shared" si="10"/>
        <v>0.7071067811865476</v>
      </c>
      <c r="H20" s="19">
        <f t="shared" si="11"/>
        <v>-0.7071067811865476</v>
      </c>
      <c r="I20" s="47">
        <f t="shared" si="3"/>
        <v>1.4142135623730951</v>
      </c>
      <c r="J20" s="1">
        <f t="shared" si="4"/>
        <v>4.166666666666666E-10</v>
      </c>
      <c r="K20" s="7">
        <f t="shared" si="5"/>
        <v>3.75E-09</v>
      </c>
      <c r="L20" s="7">
        <f t="shared" si="6"/>
        <v>135</v>
      </c>
      <c r="M20" s="7">
        <f t="shared" si="7"/>
        <v>0.375</v>
      </c>
      <c r="N20" s="7">
        <f t="shared" si="12"/>
        <v>0.7071067811865476</v>
      </c>
      <c r="O20" s="7">
        <f t="shared" si="8"/>
        <v>0.7071067811865479</v>
      </c>
      <c r="P20" s="25">
        <f t="shared" si="13"/>
        <v>1.0000000000000007</v>
      </c>
      <c r="Q20" s="9"/>
      <c r="R20" s="9"/>
      <c r="S20" s="28"/>
      <c r="T20" s="28"/>
    </row>
    <row r="21" spans="1:20" ht="12.75">
      <c r="A21" s="9"/>
      <c r="B21" s="30">
        <f t="shared" si="14"/>
        <v>10</v>
      </c>
      <c r="C21" s="12">
        <f t="shared" si="0"/>
        <v>120</v>
      </c>
      <c r="D21" s="43">
        <f t="shared" si="9"/>
        <v>1.7320508075688774</v>
      </c>
      <c r="E21" s="18">
        <f t="shared" si="1"/>
        <v>120</v>
      </c>
      <c r="F21" s="19">
        <f t="shared" si="2"/>
        <v>-120</v>
      </c>
      <c r="G21" s="19">
        <f t="shared" si="10"/>
        <v>0.8660254037844387</v>
      </c>
      <c r="H21" s="19">
        <f t="shared" si="11"/>
        <v>-0.8660254037844387</v>
      </c>
      <c r="I21" s="47">
        <f t="shared" si="3"/>
        <v>1.7320508075688774</v>
      </c>
      <c r="J21" s="1">
        <f t="shared" si="4"/>
        <v>4.166666666666666E-10</v>
      </c>
      <c r="K21" s="7">
        <f t="shared" si="5"/>
        <v>3.333333333333333E-09</v>
      </c>
      <c r="L21" s="7">
        <f t="shared" si="6"/>
        <v>120</v>
      </c>
      <c r="M21" s="7">
        <f t="shared" si="7"/>
        <v>0.3333333333333333</v>
      </c>
      <c r="N21" s="7">
        <f t="shared" si="12"/>
        <v>0.8660254037844387</v>
      </c>
      <c r="O21" s="7">
        <f t="shared" si="8"/>
        <v>0.8660254037844389</v>
      </c>
      <c r="P21" s="25">
        <f t="shared" si="13"/>
        <v>1.5000000000000007</v>
      </c>
      <c r="Q21" s="9"/>
      <c r="R21" s="9"/>
      <c r="S21" s="28"/>
      <c r="T21" s="28"/>
    </row>
    <row r="22" spans="1:20" ht="12.75">
      <c r="A22" s="9"/>
      <c r="B22" s="30">
        <f t="shared" si="14"/>
        <v>11</v>
      </c>
      <c r="C22" s="12">
        <f t="shared" si="0"/>
        <v>105</v>
      </c>
      <c r="D22" s="43">
        <f t="shared" si="9"/>
        <v>1.9318516525781366</v>
      </c>
      <c r="E22" s="18">
        <f t="shared" si="1"/>
        <v>105</v>
      </c>
      <c r="F22" s="19">
        <f t="shared" si="2"/>
        <v>-105</v>
      </c>
      <c r="G22" s="19">
        <f t="shared" si="10"/>
        <v>0.9659258262890683</v>
      </c>
      <c r="H22" s="19">
        <f t="shared" si="11"/>
        <v>-0.9659258262890683</v>
      </c>
      <c r="I22" s="47">
        <f t="shared" si="3"/>
        <v>1.9318516525781366</v>
      </c>
      <c r="J22" s="1">
        <f t="shared" si="4"/>
        <v>4.166666666666666E-10</v>
      </c>
      <c r="K22" s="7">
        <f t="shared" si="5"/>
        <v>2.9166666666666663E-09</v>
      </c>
      <c r="L22" s="7">
        <f t="shared" si="6"/>
        <v>105</v>
      </c>
      <c r="M22" s="7">
        <f t="shared" si="7"/>
        <v>0.29166666666666663</v>
      </c>
      <c r="N22" s="7">
        <f t="shared" si="12"/>
        <v>0.9659258262890684</v>
      </c>
      <c r="O22" s="7">
        <f t="shared" si="8"/>
        <v>0.9659258262890684</v>
      </c>
      <c r="P22" s="25">
        <f t="shared" si="13"/>
        <v>1.8660254037844393</v>
      </c>
      <c r="Q22" s="9"/>
      <c r="R22" s="9"/>
      <c r="S22" s="28"/>
      <c r="T22" s="28"/>
    </row>
    <row r="23" spans="1:20" ht="12.75">
      <c r="A23" s="9"/>
      <c r="B23" s="30">
        <f t="shared" si="14"/>
        <v>12</v>
      </c>
      <c r="C23" s="12">
        <f t="shared" si="0"/>
        <v>90</v>
      </c>
      <c r="D23" s="43">
        <f t="shared" si="9"/>
        <v>2</v>
      </c>
      <c r="E23" s="18">
        <f t="shared" si="1"/>
        <v>90</v>
      </c>
      <c r="F23" s="19">
        <f t="shared" si="2"/>
        <v>-90</v>
      </c>
      <c r="G23" s="19">
        <f t="shared" si="10"/>
        <v>1</v>
      </c>
      <c r="H23" s="19">
        <f t="shared" si="11"/>
        <v>-1</v>
      </c>
      <c r="I23" s="47">
        <f t="shared" si="3"/>
        <v>2</v>
      </c>
      <c r="J23" s="1">
        <f t="shared" si="4"/>
        <v>4.166666666666666E-10</v>
      </c>
      <c r="K23" s="7">
        <f t="shared" si="5"/>
        <v>2.4999999999999996E-09</v>
      </c>
      <c r="L23" s="7">
        <f t="shared" si="6"/>
        <v>90</v>
      </c>
      <c r="M23" s="7">
        <f t="shared" si="7"/>
        <v>0.24999999999999997</v>
      </c>
      <c r="N23" s="7">
        <f t="shared" si="12"/>
        <v>1</v>
      </c>
      <c r="O23" s="7">
        <f t="shared" si="8"/>
        <v>1</v>
      </c>
      <c r="P23" s="25">
        <f t="shared" si="13"/>
        <v>2</v>
      </c>
      <c r="Q23" s="9"/>
      <c r="R23" s="9"/>
      <c r="S23" s="28"/>
      <c r="T23" s="28"/>
    </row>
    <row r="24" spans="1:20" ht="12.75">
      <c r="A24" s="9"/>
      <c r="B24" s="30">
        <f t="shared" si="14"/>
        <v>13</v>
      </c>
      <c r="C24" s="12">
        <f t="shared" si="0"/>
        <v>75</v>
      </c>
      <c r="D24" s="43">
        <f t="shared" si="9"/>
        <v>1.9318516525781366</v>
      </c>
      <c r="E24" s="18">
        <f t="shared" si="1"/>
        <v>75</v>
      </c>
      <c r="F24" s="19">
        <f t="shared" si="2"/>
        <v>-75</v>
      </c>
      <c r="G24" s="19">
        <f t="shared" si="10"/>
        <v>0.9659258262890683</v>
      </c>
      <c r="H24" s="19">
        <f t="shared" si="11"/>
        <v>-0.9659258262890683</v>
      </c>
      <c r="I24" s="47">
        <f t="shared" si="3"/>
        <v>1.9318516525781366</v>
      </c>
      <c r="J24" s="1">
        <f t="shared" si="4"/>
        <v>4.166666666666666E-10</v>
      </c>
      <c r="K24" s="7">
        <f t="shared" si="5"/>
        <v>2.083333333333333E-09</v>
      </c>
      <c r="L24" s="7">
        <f t="shared" si="6"/>
        <v>75</v>
      </c>
      <c r="M24" s="7">
        <f t="shared" si="7"/>
        <v>0.20833333333333331</v>
      </c>
      <c r="N24" s="7">
        <f t="shared" si="12"/>
        <v>0.9659258262890682</v>
      </c>
      <c r="O24" s="7">
        <f t="shared" si="8"/>
        <v>0.9659258262890682</v>
      </c>
      <c r="P24" s="25">
        <f t="shared" si="13"/>
        <v>1.8660254037844384</v>
      </c>
      <c r="Q24" s="9"/>
      <c r="R24" s="9"/>
      <c r="S24" s="28"/>
      <c r="T24" s="28"/>
    </row>
    <row r="25" spans="1:20" ht="12.75">
      <c r="A25" s="9"/>
      <c r="B25" s="30">
        <f t="shared" si="14"/>
        <v>14</v>
      </c>
      <c r="C25" s="12">
        <f t="shared" si="0"/>
        <v>60</v>
      </c>
      <c r="D25" s="43">
        <f t="shared" si="9"/>
        <v>1.7320508075688772</v>
      </c>
      <c r="E25" s="18">
        <f t="shared" si="1"/>
        <v>60</v>
      </c>
      <c r="F25" s="19">
        <f t="shared" si="2"/>
        <v>-60</v>
      </c>
      <c r="G25" s="19">
        <f t="shared" si="10"/>
        <v>0.8660254037844386</v>
      </c>
      <c r="H25" s="19">
        <f t="shared" si="11"/>
        <v>-0.8660254037844386</v>
      </c>
      <c r="I25" s="47">
        <f t="shared" si="3"/>
        <v>1.7320508075688772</v>
      </c>
      <c r="J25" s="1">
        <f t="shared" si="4"/>
        <v>4.166666666666666E-10</v>
      </c>
      <c r="K25" s="7">
        <f t="shared" si="5"/>
        <v>1.6666666666666665E-09</v>
      </c>
      <c r="L25" s="7">
        <f t="shared" si="6"/>
        <v>60</v>
      </c>
      <c r="M25" s="7">
        <f t="shared" si="7"/>
        <v>0.16666666666666666</v>
      </c>
      <c r="N25" s="7">
        <f t="shared" si="12"/>
        <v>0.8660254037844386</v>
      </c>
      <c r="O25" s="7">
        <f t="shared" si="8"/>
        <v>0.8660254037844385</v>
      </c>
      <c r="P25" s="25">
        <f t="shared" si="13"/>
        <v>1.4999999999999996</v>
      </c>
      <c r="Q25" s="9"/>
      <c r="R25" s="9"/>
      <c r="S25" s="28"/>
      <c r="T25" s="28"/>
    </row>
    <row r="26" spans="1:20" ht="12.75">
      <c r="A26" s="9"/>
      <c r="B26" s="30">
        <f t="shared" si="14"/>
        <v>15</v>
      </c>
      <c r="C26" s="12">
        <f t="shared" si="0"/>
        <v>45</v>
      </c>
      <c r="D26" s="43">
        <f t="shared" si="9"/>
        <v>1.414213562373095</v>
      </c>
      <c r="E26" s="18">
        <f t="shared" si="1"/>
        <v>45</v>
      </c>
      <c r="F26" s="19">
        <f t="shared" si="2"/>
        <v>-45</v>
      </c>
      <c r="G26" s="19">
        <f t="shared" si="10"/>
        <v>0.7071067811865475</v>
      </c>
      <c r="H26" s="19">
        <f t="shared" si="11"/>
        <v>-0.7071067811865475</v>
      </c>
      <c r="I26" s="47">
        <f t="shared" si="3"/>
        <v>1.414213562373095</v>
      </c>
      <c r="J26" s="1">
        <f t="shared" si="4"/>
        <v>4.166666666666666E-10</v>
      </c>
      <c r="K26" s="7">
        <f t="shared" si="5"/>
        <v>1.2499999999999998E-09</v>
      </c>
      <c r="L26" s="7">
        <f t="shared" si="6"/>
        <v>45</v>
      </c>
      <c r="M26" s="7">
        <f t="shared" si="7"/>
        <v>0.125</v>
      </c>
      <c r="N26" s="7">
        <f t="shared" si="12"/>
        <v>0.7071067811865475</v>
      </c>
      <c r="O26" s="7">
        <f t="shared" si="8"/>
        <v>0.7071067811865474</v>
      </c>
      <c r="P26" s="25">
        <f t="shared" si="13"/>
        <v>0.9999999999999997</v>
      </c>
      <c r="Q26" s="9"/>
      <c r="R26" s="9"/>
      <c r="S26" s="28"/>
      <c r="T26" s="28"/>
    </row>
    <row r="27" spans="1:20" ht="12.75">
      <c r="A27" s="9"/>
      <c r="B27" s="30">
        <f t="shared" si="14"/>
        <v>16</v>
      </c>
      <c r="C27" s="12">
        <f t="shared" si="0"/>
        <v>30</v>
      </c>
      <c r="D27" s="43">
        <f t="shared" si="9"/>
        <v>0.9999999999999999</v>
      </c>
      <c r="E27" s="18">
        <f t="shared" si="1"/>
        <v>30</v>
      </c>
      <c r="F27" s="19">
        <f t="shared" si="2"/>
        <v>-30</v>
      </c>
      <c r="G27" s="19">
        <f t="shared" si="10"/>
        <v>0.49999999999999994</v>
      </c>
      <c r="H27" s="19">
        <f t="shared" si="11"/>
        <v>-0.49999999999999994</v>
      </c>
      <c r="I27" s="47">
        <f t="shared" si="3"/>
        <v>0.9999999999999999</v>
      </c>
      <c r="J27" s="1">
        <f t="shared" si="4"/>
        <v>4.166666666666666E-10</v>
      </c>
      <c r="K27" s="7">
        <f t="shared" si="5"/>
        <v>8.333333333333332E-10</v>
      </c>
      <c r="L27" s="7">
        <f t="shared" si="6"/>
        <v>30</v>
      </c>
      <c r="M27" s="7">
        <f t="shared" si="7"/>
        <v>0.08333333333333333</v>
      </c>
      <c r="N27" s="7">
        <f t="shared" si="12"/>
        <v>0.49999999999999994</v>
      </c>
      <c r="O27" s="7">
        <f t="shared" si="8"/>
        <v>0.49999999999999983</v>
      </c>
      <c r="P27" s="25">
        <f t="shared" si="13"/>
        <v>0.4999999999999998</v>
      </c>
      <c r="Q27" s="9"/>
      <c r="R27" s="9"/>
      <c r="S27" s="28"/>
      <c r="T27" s="28"/>
    </row>
    <row r="28" spans="1:20" ht="12.75">
      <c r="A28" s="9"/>
      <c r="B28" s="30">
        <f t="shared" si="14"/>
        <v>17</v>
      </c>
      <c r="C28" s="12">
        <f>C29+$C$6/$C$7</f>
        <v>15</v>
      </c>
      <c r="D28" s="43">
        <f t="shared" si="9"/>
        <v>0.5176380902050415</v>
      </c>
      <c r="E28" s="18">
        <f t="shared" si="1"/>
        <v>15</v>
      </c>
      <c r="F28" s="19">
        <f>F29-($C$6/$C$7)</f>
        <v>-15</v>
      </c>
      <c r="G28" s="19">
        <f t="shared" si="10"/>
        <v>0.25881904510252074</v>
      </c>
      <c r="H28" s="19">
        <f t="shared" si="11"/>
        <v>-0.25881904510252074</v>
      </c>
      <c r="I28" s="47">
        <f t="shared" si="3"/>
        <v>0.5176380902050415</v>
      </c>
      <c r="J28" s="1">
        <f t="shared" si="4"/>
        <v>4.166666666666666E-10</v>
      </c>
      <c r="K28" s="7">
        <f>K29+J28</f>
        <v>4.166666666666666E-10</v>
      </c>
      <c r="L28" s="7">
        <f t="shared" si="6"/>
        <v>15</v>
      </c>
      <c r="M28" s="7">
        <f t="shared" si="7"/>
        <v>0.041666666666666664</v>
      </c>
      <c r="N28" s="7">
        <f t="shared" si="12"/>
        <v>0.25881904510252074</v>
      </c>
      <c r="O28" s="7">
        <f t="shared" si="8"/>
        <v>0.2588190451025207</v>
      </c>
      <c r="P28" s="25">
        <f t="shared" si="13"/>
        <v>0.1339745962155613</v>
      </c>
      <c r="Q28" s="9"/>
      <c r="R28" s="9"/>
      <c r="S28" s="28"/>
      <c r="T28" s="28"/>
    </row>
    <row r="29" spans="1:20" ht="13.5" thickBot="1">
      <c r="A29" s="9"/>
      <c r="B29" s="31">
        <f>B28+1</f>
        <v>18</v>
      </c>
      <c r="C29" s="13">
        <v>0</v>
      </c>
      <c r="D29" s="44">
        <f t="shared" si="9"/>
        <v>0</v>
      </c>
      <c r="E29" s="20">
        <f>C29</f>
        <v>0</v>
      </c>
      <c r="F29" s="21">
        <f>C29</f>
        <v>0</v>
      </c>
      <c r="G29" s="21">
        <f t="shared" si="10"/>
        <v>0</v>
      </c>
      <c r="H29" s="21">
        <f t="shared" si="11"/>
        <v>0</v>
      </c>
      <c r="I29" s="48">
        <f>G29-H29</f>
        <v>0</v>
      </c>
      <c r="J29" s="8">
        <f t="shared" si="4"/>
        <v>4.166666666666666E-10</v>
      </c>
      <c r="K29" s="26">
        <v>0</v>
      </c>
      <c r="L29" s="26">
        <f>C29</f>
        <v>0</v>
      </c>
      <c r="M29" s="26">
        <v>0</v>
      </c>
      <c r="N29" s="26">
        <f t="shared" si="12"/>
        <v>0</v>
      </c>
      <c r="O29" s="26">
        <f t="shared" si="8"/>
        <v>0</v>
      </c>
      <c r="P29" s="27">
        <f>$C$5*N29*O29*2</f>
        <v>0</v>
      </c>
      <c r="Q29" s="9"/>
      <c r="R29" s="9"/>
      <c r="S29" s="28"/>
      <c r="T29" s="28"/>
    </row>
    <row r="30" spans="1:20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9" t="s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39" t="s">
        <v>31</v>
      </c>
      <c r="B34" s="39"/>
      <c r="C34" s="39"/>
      <c r="D34" s="3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75">
      <c r="A35" s="39" t="s">
        <v>30</v>
      </c>
      <c r="B35" s="39"/>
      <c r="C35" s="39"/>
      <c r="D35" s="3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39"/>
      <c r="B36" s="39"/>
      <c r="C36" s="39"/>
      <c r="D36" s="3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.75">
      <c r="A37" s="39"/>
      <c r="B37" s="39"/>
      <c r="C37" s="39"/>
      <c r="D37" s="3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</sheetData>
  <mergeCells count="9">
    <mergeCell ref="A37:D37"/>
    <mergeCell ref="G1:J1"/>
    <mergeCell ref="A34:D34"/>
    <mergeCell ref="A35:D35"/>
    <mergeCell ref="A36:D36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Highton</dc:creator>
  <cp:keywords/>
  <dc:description/>
  <cp:lastModifiedBy>William Highton</cp:lastModifiedBy>
  <dcterms:created xsi:type="dcterms:W3CDTF">2012-02-23T11:23:06Z</dcterms:created>
  <dcterms:modified xsi:type="dcterms:W3CDTF">2014-10-15T20:58:55Z</dcterms:modified>
  <cp:category/>
  <cp:version/>
  <cp:contentType/>
  <cp:contentStatus/>
</cp:coreProperties>
</file>